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H:\06 - PROJETOS\OCPE\2018\3 - DEZEMBRO\2 - GRACHO CARDOSO\2 - SICONV 1041109-64-2017\ORÇAMENTO\REV\"/>
    </mc:Choice>
  </mc:AlternateContent>
  <xr:revisionPtr revIDLastSave="0" documentId="13_ncr:1_{10498A18-4D98-48F7-ACD5-4CBD99E0BFD1}" xr6:coauthVersionLast="40" xr6:coauthVersionMax="40" xr10:uidLastSave="{00000000-0000-0000-0000-000000000000}"/>
  <bookViews>
    <workbookView xWindow="28680" yWindow="-120" windowWidth="29040" windowHeight="15840" xr2:uid="{00000000-000D-0000-FFFF-FFFF00000000}"/>
  </bookViews>
  <sheets>
    <sheet name="RUA PROJETADA A - POV. VAJOTA" sheetId="46" r:id="rId1"/>
    <sheet name="RUA PROJETADA B - POV. VAJOTA" sheetId="52" r:id="rId2"/>
    <sheet name="POV. GUEDES - RUA PROJETADA A" sheetId="48" r:id="rId3"/>
    <sheet name="POV. GUEDES - RUA PROJETADA B" sheetId="5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2" l="1"/>
  <c r="B4" i="46" l="1"/>
  <c r="B2" i="46"/>
  <c r="F38" i="52"/>
  <c r="F29" i="52"/>
  <c r="B17" i="52"/>
  <c r="F42" i="52"/>
  <c r="B42" i="52"/>
  <c r="F35" i="52"/>
  <c r="B35" i="52"/>
  <c r="F32" i="52"/>
  <c r="B32" i="52"/>
  <c r="F26" i="52"/>
  <c r="B20" i="52"/>
  <c r="B45" i="52" s="1"/>
  <c r="N2" i="52"/>
  <c r="B38" i="52" l="1"/>
  <c r="B29" i="52"/>
  <c r="D2" i="52"/>
  <c r="F17" i="52"/>
  <c r="B26" i="52"/>
  <c r="F2" i="52"/>
  <c r="B10" i="52" s="1"/>
  <c r="B13" i="52" s="1"/>
  <c r="F49" i="52" l="1"/>
  <c r="B23" i="52"/>
  <c r="B49" i="52"/>
  <c r="F23" i="52"/>
  <c r="J9" i="51"/>
  <c r="B2" i="51"/>
  <c r="B2" i="48"/>
  <c r="F42" i="51" l="1"/>
  <c r="B42" i="51"/>
  <c r="F38" i="51"/>
  <c r="B38" i="51"/>
  <c r="F35" i="51"/>
  <c r="B35" i="51"/>
  <c r="F32" i="51"/>
  <c r="B32" i="51"/>
  <c r="F29" i="51"/>
  <c r="B29" i="51"/>
  <c r="F26" i="51"/>
  <c r="B26" i="51"/>
  <c r="B20" i="51"/>
  <c r="B45" i="51" s="1"/>
  <c r="F17" i="51"/>
  <c r="F49" i="51" s="1"/>
  <c r="B17" i="51"/>
  <c r="N2" i="51"/>
  <c r="F2" i="51"/>
  <c r="B10" i="51" s="1"/>
  <c r="B13" i="51" s="1"/>
  <c r="D2" i="51"/>
  <c r="B23" i="51" l="1"/>
  <c r="B49" i="51"/>
  <c r="F23" i="51"/>
  <c r="F42" i="48" l="1"/>
  <c r="B42" i="48"/>
  <c r="F38" i="48"/>
  <c r="B38" i="48"/>
  <c r="F35" i="48"/>
  <c r="B35" i="48"/>
  <c r="F32" i="48"/>
  <c r="B32" i="48"/>
  <c r="F29" i="48"/>
  <c r="B29" i="48"/>
  <c r="F26" i="48"/>
  <c r="B26" i="48"/>
  <c r="B20" i="48"/>
  <c r="B45" i="48" s="1"/>
  <c r="F17" i="48"/>
  <c r="F49" i="48" s="1"/>
  <c r="B17" i="48"/>
  <c r="N2" i="48"/>
  <c r="F2" i="48"/>
  <c r="B10" i="48" s="1"/>
  <c r="B13" i="48" s="1"/>
  <c r="D2" i="48"/>
  <c r="B23" i="48" l="1"/>
  <c r="F23" i="48"/>
  <c r="B49" i="48"/>
  <c r="F42" i="46" l="1"/>
  <c r="B42" i="46"/>
  <c r="F38" i="46"/>
  <c r="B38" i="46"/>
  <c r="F35" i="46"/>
  <c r="B35" i="46"/>
  <c r="F32" i="46"/>
  <c r="B32" i="46"/>
  <c r="F29" i="46"/>
  <c r="B29" i="46"/>
  <c r="F26" i="46"/>
  <c r="B26" i="46"/>
  <c r="B20" i="46"/>
  <c r="B45" i="46" s="1"/>
  <c r="F17" i="46"/>
  <c r="F49" i="46" s="1"/>
  <c r="B17" i="46"/>
  <c r="N2" i="46"/>
  <c r="F2" i="46"/>
  <c r="B10" i="46" s="1"/>
  <c r="B13" i="46" s="1"/>
  <c r="D2" i="46"/>
  <c r="B23" i="46" l="1"/>
  <c r="F23" i="46"/>
  <c r="B49" i="46"/>
</calcChain>
</file>

<file path=xl/sharedStrings.xml><?xml version="1.0" encoding="utf-8"?>
<sst xmlns="http://schemas.openxmlformats.org/spreadsheetml/2006/main" count="371" uniqueCount="64">
  <si>
    <t>Extensão</t>
  </si>
  <si>
    <t>m</t>
  </si>
  <si>
    <t>m²</t>
  </si>
  <si>
    <t>PAVIMENTAÇÃO</t>
  </si>
  <si>
    <t>und</t>
  </si>
  <si>
    <t>Nº de rampas</t>
  </si>
  <si>
    <t>x</t>
  </si>
  <si>
    <t>Espessura do passeio</t>
  </si>
  <si>
    <t>m³</t>
  </si>
  <si>
    <t>Área de piso tátil por rampa</t>
  </si>
  <si>
    <t>DIVERSOS</t>
  </si>
  <si>
    <t>Largura média da via</t>
  </si>
  <si>
    <t>Desconto de cruzamentos</t>
  </si>
  <si>
    <t>Alt. Alvenaria do caixão</t>
  </si>
  <si>
    <t>Regularização = Área de locação</t>
  </si>
  <si>
    <t>Linha D'água</t>
  </si>
  <si>
    <t>Área de pintura por rampa</t>
  </si>
  <si>
    <t>XX.1</t>
  </si>
  <si>
    <t>XX.1.1</t>
  </si>
  <si>
    <t>XX.1.2</t>
  </si>
  <si>
    <t>XX.2</t>
  </si>
  <si>
    <t>XX.2.1</t>
  </si>
  <si>
    <t>XX.2.2</t>
  </si>
  <si>
    <t>XX.2.3</t>
  </si>
  <si>
    <t>XX.2.4</t>
  </si>
  <si>
    <t>XX.2.5</t>
  </si>
  <si>
    <t>XX.2.6</t>
  </si>
  <si>
    <t>XX.3</t>
  </si>
  <si>
    <t>XX.3.2</t>
  </si>
  <si>
    <t>XX.3.1</t>
  </si>
  <si>
    <t>Pintura de Rampa = nº de rampas X área de pintura por rampa</t>
  </si>
  <si>
    <t>XX.XX</t>
  </si>
  <si>
    <t>SINALIZAÇÃO</t>
  </si>
  <si>
    <t>XX.XX.1</t>
  </si>
  <si>
    <t>Placa Octogonal</t>
  </si>
  <si>
    <t xml:space="preserve">un </t>
  </si>
  <si>
    <t>XX.XX.2</t>
  </si>
  <si>
    <t>XX.XX.3</t>
  </si>
  <si>
    <t>Placa Circular</t>
  </si>
  <si>
    <t>XX.XX.4</t>
  </si>
  <si>
    <t>Placa de Rua</t>
  </si>
  <si>
    <t>Desc. Fachada das casas</t>
  </si>
  <si>
    <t>Locação = Área de hachura de fachada a fachada</t>
  </si>
  <si>
    <t>Pavimentação em paralelepípedo = Hachura de pavimentação</t>
  </si>
  <si>
    <t>Limpeza de Rua = Área pavimentação</t>
  </si>
  <si>
    <t>Área de Hachura total</t>
  </si>
  <si>
    <t>XX.2.7</t>
  </si>
  <si>
    <t>Área de Hachura piso tátil</t>
  </si>
  <si>
    <t>Piso tátil = (nº de rampas X área de piso tátil por rampa)+(Área de hachura piso tátil)</t>
  </si>
  <si>
    <t>Área de Hachura calçada a conservar</t>
  </si>
  <si>
    <t>Área de Hachura calçada a demolir</t>
  </si>
  <si>
    <t>Área de Hachura calçada a demolir e construir</t>
  </si>
  <si>
    <t>Área de Hachura calçada a executar</t>
  </si>
  <si>
    <t>Passeio = (Área de hachura de calçada a executar + Área de hachura a demolir e construir)  x espessura</t>
  </si>
  <si>
    <t>Demolição de passeio = (Área de Hachura calçada a demolir + Área de Hachura calçada a demolir e construir)</t>
  </si>
  <si>
    <t>Meio fio granítico - Travamento</t>
  </si>
  <si>
    <t>Seção do meio fio</t>
  </si>
  <si>
    <t>Área de Hachura pavimentação</t>
  </si>
  <si>
    <t>SERVIÇOS PRELIMINARES</t>
  </si>
  <si>
    <t>Meio fio = (2 X  extenção) - (Desconto de cruzamentos)</t>
  </si>
  <si>
    <t>Alvenaria = (meio fio - Desc. De fachada) X Alt. Alvenaria do caixão</t>
  </si>
  <si>
    <t>Aterro do caixão do passeio = (Altura do meio fio - espessura do passeio) X área de hachura calçada a executar</t>
  </si>
  <si>
    <t>Caiação = meio fio X largura de desenvolvimento (0,25m)</t>
  </si>
  <si>
    <t>Meio fio granítico = Meio fio para travamento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</si>
</sst>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1" fillId="0" borderId="0" xfId="0" applyNumberFormat="1" applyFont="1"/>
    <xf numFmtId="4" fontId="2" fillId="0" borderId="0" xfId="0" applyNumberFormat="1" applyFont="1"/>
    <xf numFmtId="49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0" fillId="0" borderId="0" xfId="0" applyNumberFormat="1" applyBorder="1" applyAlignment="1"/>
    <xf numFmtId="4" fontId="0" fillId="0" borderId="3" xfId="0" applyNumberFormat="1" applyBorder="1" applyAlignment="1">
      <alignment vertical="justify"/>
    </xf>
    <xf numFmtId="4" fontId="0" fillId="0" borderId="4" xfId="0" applyNumberFormat="1" applyBorder="1" applyAlignment="1">
      <alignment vertical="justify"/>
    </xf>
    <xf numFmtId="4" fontId="0" fillId="0" borderId="6" xfId="0" applyNumberFormat="1" applyBorder="1" applyAlignment="1">
      <alignment vertical="justify"/>
    </xf>
    <xf numFmtId="4" fontId="2" fillId="0" borderId="0" xfId="0" applyNumberFormat="1" applyFont="1" applyAlignment="1"/>
    <xf numFmtId="4" fontId="4" fillId="0" borderId="0" xfId="0" applyNumberFormat="1" applyFont="1" applyAlignment="1"/>
    <xf numFmtId="4" fontId="0" fillId="0" borderId="0" xfId="0" applyNumberFormat="1" applyFont="1"/>
    <xf numFmtId="4" fontId="0" fillId="0" borderId="6" xfId="0" applyNumberFormat="1" applyBorder="1" applyAlignment="1">
      <alignment horizontal="center" vertical="justify"/>
    </xf>
    <xf numFmtId="4" fontId="0" fillId="0" borderId="6" xfId="0" applyNumberFormat="1" applyBorder="1" applyAlignment="1">
      <alignment horizontal="center" vertical="justify"/>
    </xf>
    <xf numFmtId="4" fontId="0" fillId="0" borderId="6" xfId="0" applyNumberFormat="1" applyBorder="1" applyAlignment="1">
      <alignment horizontal="center" vertical="justify"/>
    </xf>
    <xf numFmtId="4" fontId="0" fillId="0" borderId="6" xfId="0" applyNumberFormat="1" applyBorder="1" applyAlignment="1">
      <alignment horizontal="center" vertical="justify"/>
    </xf>
    <xf numFmtId="4" fontId="0" fillId="0" borderId="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left" vertical="justify"/>
    </xf>
    <xf numFmtId="4" fontId="0" fillId="0" borderId="4" xfId="0" applyNumberFormat="1" applyBorder="1" applyAlignment="1">
      <alignment horizontal="left" vertical="justify"/>
    </xf>
    <xf numFmtId="4" fontId="0" fillId="0" borderId="1" xfId="0" applyNumberFormat="1" applyBorder="1" applyAlignment="1">
      <alignment horizontal="center" vertical="justify"/>
    </xf>
    <xf numFmtId="4" fontId="0" fillId="0" borderId="2" xfId="0" applyNumberFormat="1" applyBorder="1" applyAlignment="1">
      <alignment horizontal="center" vertical="justify"/>
    </xf>
    <xf numFmtId="4" fontId="0" fillId="0" borderId="3" xfId="0" applyNumberFormat="1" applyBorder="1" applyAlignment="1">
      <alignment horizontal="center" vertical="justify"/>
    </xf>
    <xf numFmtId="4" fontId="0" fillId="0" borderId="6" xfId="0" applyNumberFormat="1" applyBorder="1" applyAlignment="1">
      <alignment horizontal="center" vertical="justify"/>
    </xf>
    <xf numFmtId="4" fontId="0" fillId="0" borderId="5" xfId="0" applyNumberFormat="1" applyBorder="1" applyAlignment="1">
      <alignment horizontal="center" vertical="justify"/>
    </xf>
    <xf numFmtId="4" fontId="0" fillId="0" borderId="3" xfId="0" applyNumberFormat="1" applyBorder="1" applyAlignment="1">
      <alignment horizontal="right" vertical="justify"/>
    </xf>
    <xf numFmtId="4" fontId="0" fillId="0" borderId="4" xfId="0" applyNumberFormat="1" applyBorder="1" applyAlignment="1">
      <alignment horizontal="right" vertical="justify"/>
    </xf>
    <xf numFmtId="4" fontId="0" fillId="0" borderId="3" xfId="0" applyNumberFormat="1" applyBorder="1" applyAlignment="1">
      <alignment horizontal="left" vertical="justify"/>
    </xf>
  </cellXfs>
  <cellStyles count="3">
    <cellStyle name="Normal" xfId="0" builtinId="0"/>
    <cellStyle name="Normal 3" xfId="1" xr:uid="{00000000-0005-0000-0000-000001000000}"/>
    <cellStyle name="Separador de milhare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view="pageLayout" topLeftCell="B1" zoomScaleNormal="100" workbookViewId="0">
      <selection activeCell="B2" sqref="B2"/>
    </sheetView>
  </sheetViews>
  <sheetFormatPr defaultRowHeight="15" x14ac:dyDescent="0.25"/>
  <cols>
    <col min="1" max="1" width="9.28515625" style="5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45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9">
        <f>202.44-3.8141</f>
        <v>198.6259</v>
      </c>
      <c r="C2" s="10" t="s">
        <v>1</v>
      </c>
      <c r="D2" s="9">
        <f>B4/B2</f>
        <v>4.9039928831033617</v>
      </c>
      <c r="E2" s="10" t="s">
        <v>1</v>
      </c>
      <c r="F2" s="9">
        <f>B4+F4+H4+J6+J4</f>
        <v>1209.07</v>
      </c>
      <c r="G2" s="10" t="s">
        <v>2</v>
      </c>
      <c r="H2" s="9">
        <v>0</v>
      </c>
      <c r="I2" s="10" t="s">
        <v>1</v>
      </c>
      <c r="J2" s="34">
        <v>0.3</v>
      </c>
      <c r="K2" s="35"/>
      <c r="L2" s="36" t="s">
        <v>1</v>
      </c>
      <c r="M2" s="28"/>
      <c r="N2" s="9">
        <f>D6-N4</f>
        <v>0.15000000000000002</v>
      </c>
      <c r="O2" s="10" t="s">
        <v>1</v>
      </c>
    </row>
    <row r="3" spans="1:15" ht="59.25" customHeight="1" x14ac:dyDescent="0.25">
      <c r="B3" s="29" t="s">
        <v>57</v>
      </c>
      <c r="C3" s="33"/>
      <c r="D3" s="33"/>
      <c r="E3" s="30"/>
      <c r="F3" s="29" t="s">
        <v>52</v>
      </c>
      <c r="G3" s="30"/>
      <c r="H3" s="29" t="s">
        <v>49</v>
      </c>
      <c r="I3" s="30"/>
      <c r="J3" s="29" t="s">
        <v>47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f>974.06</f>
        <v>974.06</v>
      </c>
      <c r="C4" s="32"/>
      <c r="D4" s="32"/>
      <c r="E4" s="10" t="s">
        <v>2</v>
      </c>
      <c r="F4" s="9">
        <v>180.04</v>
      </c>
      <c r="G4" s="10" t="s">
        <v>2</v>
      </c>
      <c r="H4" s="9">
        <v>0</v>
      </c>
      <c r="I4" s="10" t="s">
        <v>2</v>
      </c>
      <c r="J4" s="9">
        <v>54.97</v>
      </c>
      <c r="K4" s="10" t="s">
        <v>2</v>
      </c>
      <c r="L4" s="9">
        <v>4.8</v>
      </c>
      <c r="M4" s="10" t="s">
        <v>2</v>
      </c>
      <c r="N4" s="9">
        <v>0.05</v>
      </c>
      <c r="O4" s="10" t="s">
        <v>1</v>
      </c>
    </row>
    <row r="5" spans="1:15" ht="44.25" customHeight="1" x14ac:dyDescent="0.25">
      <c r="B5" s="29" t="s">
        <v>56</v>
      </c>
      <c r="C5" s="33"/>
      <c r="D5" s="33"/>
      <c r="E5" s="30"/>
      <c r="F5" s="29" t="s">
        <v>41</v>
      </c>
      <c r="G5" s="30"/>
      <c r="H5" s="29" t="s">
        <v>50</v>
      </c>
      <c r="I5" s="30"/>
      <c r="J5" s="29" t="s">
        <v>51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9">
        <v>0.115</v>
      </c>
      <c r="C6" s="15" t="s">
        <v>6</v>
      </c>
      <c r="D6" s="11">
        <v>0.2</v>
      </c>
      <c r="E6" s="10"/>
      <c r="F6" s="9">
        <v>11.89</v>
      </c>
      <c r="G6" s="10" t="s">
        <v>1</v>
      </c>
      <c r="H6" s="9">
        <v>0</v>
      </c>
      <c r="I6" s="10" t="s">
        <v>2</v>
      </c>
      <c r="J6" s="9">
        <v>0</v>
      </c>
      <c r="K6" s="10" t="s">
        <v>2</v>
      </c>
      <c r="L6" s="9">
        <v>1.2</v>
      </c>
      <c r="M6" s="10" t="s">
        <v>2</v>
      </c>
      <c r="N6" s="9">
        <v>2</v>
      </c>
      <c r="O6" s="10" t="s">
        <v>4</v>
      </c>
    </row>
    <row r="7" spans="1:15" ht="6" customHeight="1" x14ac:dyDescent="0.25">
      <c r="B7" s="8"/>
      <c r="C7" s="2"/>
      <c r="H7" s="2"/>
      <c r="I7" s="2"/>
      <c r="J7" s="19" t="s">
        <v>55</v>
      </c>
      <c r="K7" s="20"/>
      <c r="L7" s="20"/>
      <c r="M7" s="21"/>
    </row>
    <row r="8" spans="1:15" x14ac:dyDescent="0.25">
      <c r="A8" s="5" t="s">
        <v>17</v>
      </c>
      <c r="B8" s="3" t="s">
        <v>58</v>
      </c>
      <c r="J8" s="22"/>
      <c r="K8" s="23"/>
      <c r="L8" s="23"/>
      <c r="M8" s="24"/>
    </row>
    <row r="9" spans="1:15" ht="15" customHeight="1" x14ac:dyDescent="0.25">
      <c r="A9" s="5" t="s">
        <v>18</v>
      </c>
      <c r="B9" s="1" t="s">
        <v>42</v>
      </c>
      <c r="J9" s="25">
        <v>5.7</v>
      </c>
      <c r="K9" s="26"/>
      <c r="L9" s="27" t="s">
        <v>1</v>
      </c>
      <c r="M9" s="28"/>
    </row>
    <row r="10" spans="1:15" x14ac:dyDescent="0.25">
      <c r="B10" s="4">
        <f>F2</f>
        <v>1209.07</v>
      </c>
      <c r="C10" s="4" t="s">
        <v>2</v>
      </c>
    </row>
    <row r="12" spans="1:15" x14ac:dyDescent="0.25">
      <c r="A12" s="5" t="s">
        <v>19</v>
      </c>
      <c r="B12" s="1" t="s">
        <v>14</v>
      </c>
    </row>
    <row r="13" spans="1:15" x14ac:dyDescent="0.25">
      <c r="B13" s="4">
        <f>B10</f>
        <v>1209.07</v>
      </c>
      <c r="C13" s="4" t="s">
        <v>2</v>
      </c>
    </row>
    <row r="15" spans="1:15" x14ac:dyDescent="0.25">
      <c r="A15" s="5" t="s">
        <v>20</v>
      </c>
      <c r="B15" s="3" t="s">
        <v>3</v>
      </c>
    </row>
    <row r="16" spans="1:15" x14ac:dyDescent="0.25">
      <c r="A16" s="5" t="s">
        <v>21</v>
      </c>
      <c r="B16" s="1" t="s">
        <v>59</v>
      </c>
    </row>
    <row r="17" spans="1:7" x14ac:dyDescent="0.25">
      <c r="B17" s="4" t="str">
        <f>"(2*"&amp;B2&amp;")-("&amp;H2&amp;") = "</f>
        <v xml:space="preserve">(2*198,6259)-(0) = </v>
      </c>
      <c r="C17" s="4"/>
      <c r="F17" s="6">
        <f>(2*B2)-(H2)</f>
        <v>397.2518</v>
      </c>
      <c r="G17" s="3" t="s">
        <v>1</v>
      </c>
    </row>
    <row r="19" spans="1:7" x14ac:dyDescent="0.25">
      <c r="A19" s="5" t="s">
        <v>22</v>
      </c>
      <c r="B19" s="1" t="s">
        <v>43</v>
      </c>
    </row>
    <row r="20" spans="1:7" x14ac:dyDescent="0.25">
      <c r="B20" s="7">
        <f>B4</f>
        <v>974.06</v>
      </c>
      <c r="C20" s="7" t="s">
        <v>2</v>
      </c>
    </row>
    <row r="22" spans="1:7" x14ac:dyDescent="0.25">
      <c r="A22" s="5" t="s">
        <v>23</v>
      </c>
      <c r="B22" s="1" t="s">
        <v>60</v>
      </c>
    </row>
    <row r="23" spans="1:7" x14ac:dyDescent="0.25">
      <c r="B23" s="4" t="str">
        <f>"("&amp;F17&amp;"-"&amp;F6&amp;")*"&amp;N2&amp;" = "</f>
        <v xml:space="preserve">(397,2518-11,89)*0,15 = </v>
      </c>
      <c r="C23" s="4"/>
      <c r="F23" s="7">
        <f>(F17-F6)*N2</f>
        <v>57.80427000000001</v>
      </c>
      <c r="G23" s="3" t="s">
        <v>2</v>
      </c>
    </row>
    <row r="25" spans="1:7" x14ac:dyDescent="0.25">
      <c r="A25" s="5" t="s">
        <v>24</v>
      </c>
      <c r="B25" s="1" t="s">
        <v>61</v>
      </c>
    </row>
    <row r="26" spans="1:7" x14ac:dyDescent="0.25">
      <c r="B26" s="12" t="str">
        <f>"("&amp;D6&amp;" - "&amp;N4&amp;")*"&amp;F4&amp;" ="</f>
        <v>(0,2 - 0,05)*180,04 =</v>
      </c>
      <c r="C26" s="12"/>
      <c r="F26" s="13">
        <f>(D6-N4)*F4</f>
        <v>27.006000000000004</v>
      </c>
      <c r="G26" s="3" t="s">
        <v>8</v>
      </c>
    </row>
    <row r="28" spans="1:7" x14ac:dyDescent="0.25">
      <c r="A28" s="5" t="s">
        <v>25</v>
      </c>
      <c r="B28" s="1" t="s">
        <v>53</v>
      </c>
    </row>
    <row r="29" spans="1:7" x14ac:dyDescent="0.25">
      <c r="B29" s="4" t="str">
        <f>"("&amp;F4&amp;"+"&amp;J6&amp;")*"&amp;N4&amp;" = "</f>
        <v xml:space="preserve">(180,04+0)*0,05 = </v>
      </c>
      <c r="C29" s="4"/>
      <c r="F29" s="7">
        <f>(F4+J6)*N4</f>
        <v>9.0020000000000007</v>
      </c>
      <c r="G29" s="3" t="s">
        <v>8</v>
      </c>
    </row>
    <row r="31" spans="1:7" x14ac:dyDescent="0.25">
      <c r="A31" s="5" t="s">
        <v>26</v>
      </c>
      <c r="B31" s="1" t="s">
        <v>48</v>
      </c>
    </row>
    <row r="32" spans="1:7" x14ac:dyDescent="0.25">
      <c r="B32" s="4" t="str">
        <f>"("&amp;N6&amp;"*"&amp;L6&amp;")+"&amp;J4&amp;"="</f>
        <v>(2*1,2)+54,97=</v>
      </c>
      <c r="C32" s="4"/>
      <c r="F32" s="7">
        <f>(N6*L6)+J4</f>
        <v>57.37</v>
      </c>
      <c r="G32" s="3" t="s">
        <v>2</v>
      </c>
    </row>
    <row r="34" spans="1:7" x14ac:dyDescent="0.25">
      <c r="A34" s="5" t="s">
        <v>46</v>
      </c>
      <c r="B34" s="1" t="s">
        <v>54</v>
      </c>
    </row>
    <row r="35" spans="1:7" x14ac:dyDescent="0.25">
      <c r="B35" s="4" t="str">
        <f>J6&amp;"+"&amp;H6&amp;" ="</f>
        <v>0+0 =</v>
      </c>
      <c r="C35" s="4"/>
      <c r="F35" s="7">
        <f>J6+H6</f>
        <v>0</v>
      </c>
      <c r="G35" s="3" t="s">
        <v>2</v>
      </c>
    </row>
    <row r="36" spans="1:7" x14ac:dyDescent="0.25">
      <c r="B36" s="4"/>
      <c r="C36" s="4"/>
      <c r="F36" s="7"/>
      <c r="G36" s="3"/>
    </row>
    <row r="37" spans="1:7" x14ac:dyDescent="0.25">
      <c r="B37" s="14" t="s">
        <v>63</v>
      </c>
      <c r="C37" s="4"/>
      <c r="F37" s="7"/>
      <c r="G37" s="3"/>
    </row>
    <row r="38" spans="1:7" x14ac:dyDescent="0.25">
      <c r="B38" s="4">
        <f>J9</f>
        <v>5.7</v>
      </c>
      <c r="C38" s="4"/>
      <c r="F38" s="7">
        <f>J9</f>
        <v>5.7</v>
      </c>
      <c r="G38" s="3" t="s">
        <v>1</v>
      </c>
    </row>
    <row r="40" spans="1:7" x14ac:dyDescent="0.25">
      <c r="A40" s="5" t="s">
        <v>27</v>
      </c>
      <c r="B40" s="3" t="s">
        <v>10</v>
      </c>
    </row>
    <row r="41" spans="1:7" x14ac:dyDescent="0.25">
      <c r="A41" s="5" t="s">
        <v>29</v>
      </c>
      <c r="B41" s="1" t="s">
        <v>30</v>
      </c>
    </row>
    <row r="42" spans="1:7" x14ac:dyDescent="0.25">
      <c r="B42" s="4" t="str">
        <f>N6&amp;"*"&amp;L4&amp;" ="</f>
        <v>2*4,8 =</v>
      </c>
      <c r="C42" s="4"/>
      <c r="F42" s="7">
        <f>N6*L4</f>
        <v>9.6</v>
      </c>
      <c r="G42" s="3" t="s">
        <v>2</v>
      </c>
    </row>
    <row r="44" spans="1:7" x14ac:dyDescent="0.25">
      <c r="A44" s="5" t="s">
        <v>28</v>
      </c>
      <c r="B44" s="1" t="s">
        <v>44</v>
      </c>
    </row>
    <row r="45" spans="1:7" x14ac:dyDescent="0.25">
      <c r="B45" s="7">
        <f>B20</f>
        <v>974.06</v>
      </c>
      <c r="C45" s="7" t="s">
        <v>2</v>
      </c>
    </row>
    <row r="47" spans="1:7" x14ac:dyDescent="0.25">
      <c r="A47" s="5" t="s">
        <v>31</v>
      </c>
      <c r="B47" s="3" t="s">
        <v>32</v>
      </c>
    </row>
    <row r="48" spans="1:7" x14ac:dyDescent="0.25">
      <c r="A48" s="5" t="s">
        <v>33</v>
      </c>
      <c r="B48" s="1" t="s">
        <v>62</v>
      </c>
    </row>
    <row r="49" spans="1:7" x14ac:dyDescent="0.25">
      <c r="B49" s="4" t="str">
        <f>F17&amp;"*0,25 = "</f>
        <v xml:space="preserve">397,2518*0,25 = </v>
      </c>
      <c r="C49" s="4"/>
      <c r="F49" s="7">
        <f>F17*0.25</f>
        <v>99.312950000000001</v>
      </c>
      <c r="G49" s="7" t="s">
        <v>2</v>
      </c>
    </row>
    <row r="51" spans="1:7" x14ac:dyDescent="0.25">
      <c r="A51" s="5" t="s">
        <v>36</v>
      </c>
      <c r="B51" s="1" t="s">
        <v>34</v>
      </c>
    </row>
    <row r="52" spans="1:7" x14ac:dyDescent="0.25">
      <c r="B52" s="7">
        <v>1</v>
      </c>
      <c r="C52" s="7" t="s">
        <v>35</v>
      </c>
    </row>
    <row r="53" spans="1:7" ht="8.25" customHeight="1" x14ac:dyDescent="0.25"/>
    <row r="54" spans="1:7" x14ac:dyDescent="0.25">
      <c r="A54" s="5" t="s">
        <v>37</v>
      </c>
      <c r="B54" s="1" t="s">
        <v>38</v>
      </c>
      <c r="F54" s="1" t="s">
        <v>40</v>
      </c>
    </row>
    <row r="55" spans="1:7" x14ac:dyDescent="0.25">
      <c r="B55" s="7">
        <v>0</v>
      </c>
      <c r="C55" s="7" t="s">
        <v>35</v>
      </c>
      <c r="F55" s="7">
        <v>2</v>
      </c>
      <c r="G55" s="7" t="s">
        <v>35</v>
      </c>
    </row>
    <row r="57" spans="1:7" x14ac:dyDescent="0.25">
      <c r="A57" s="5" t="s">
        <v>39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4239583333333332" bottom="0.74803149606299213" header="0.31496062992125984" footer="0.31496062992125984"/>
  <pageSetup paperSize="9" scale="83" orientation="portrait" horizontalDpi="4294967293" verticalDpi="4294967293" r:id="rId1"/>
  <headerFooter>
    <oddHeader>&amp;C&amp;"-,Negrito"&amp;14MEMÓRIA DE CÁLCULO
&amp;A&amp;RPágina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98F2-2116-4751-A3A2-BD145980AA68}">
  <dimension ref="A1:O57"/>
  <sheetViews>
    <sheetView view="pageLayout" topLeftCell="B28" zoomScaleNormal="100" workbookViewId="0">
      <selection activeCell="H9" sqref="H9"/>
    </sheetView>
  </sheetViews>
  <sheetFormatPr defaultRowHeight="15" x14ac:dyDescent="0.25"/>
  <cols>
    <col min="1" max="1" width="9.28515625" style="5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45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9">
        <v>139.77000000000001</v>
      </c>
      <c r="C2" s="10" t="s">
        <v>1</v>
      </c>
      <c r="D2" s="9">
        <f>B4/B2</f>
        <v>5.0100164556056379</v>
      </c>
      <c r="E2" s="10" t="s">
        <v>1</v>
      </c>
      <c r="F2" s="9">
        <f>B4+F4+H4+J6+J4</f>
        <v>809.62</v>
      </c>
      <c r="G2" s="10" t="s">
        <v>2</v>
      </c>
      <c r="H2" s="9">
        <v>19.03</v>
      </c>
      <c r="I2" s="10" t="s">
        <v>1</v>
      </c>
      <c r="J2" s="34">
        <v>0.3</v>
      </c>
      <c r="K2" s="35"/>
      <c r="L2" s="36" t="s">
        <v>1</v>
      </c>
      <c r="M2" s="28"/>
      <c r="N2" s="9">
        <f>D6-N4</f>
        <v>0.15000000000000002</v>
      </c>
      <c r="O2" s="10" t="s">
        <v>1</v>
      </c>
    </row>
    <row r="3" spans="1:15" ht="59.25" customHeight="1" x14ac:dyDescent="0.25">
      <c r="B3" s="29" t="s">
        <v>57</v>
      </c>
      <c r="C3" s="33"/>
      <c r="D3" s="33"/>
      <c r="E3" s="30"/>
      <c r="F3" s="29" t="s">
        <v>52</v>
      </c>
      <c r="G3" s="30"/>
      <c r="H3" s="29" t="s">
        <v>49</v>
      </c>
      <c r="I3" s="30"/>
      <c r="J3" s="29" t="s">
        <v>47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700.25</v>
      </c>
      <c r="C4" s="32"/>
      <c r="D4" s="32"/>
      <c r="E4" s="10" t="s">
        <v>2</v>
      </c>
      <c r="F4" s="9">
        <v>83.79</v>
      </c>
      <c r="G4" s="10" t="s">
        <v>2</v>
      </c>
      <c r="H4" s="9">
        <v>0</v>
      </c>
      <c r="I4" s="10" t="s">
        <v>2</v>
      </c>
      <c r="J4" s="9">
        <v>25.58</v>
      </c>
      <c r="K4" s="10" t="s">
        <v>2</v>
      </c>
      <c r="L4" s="9">
        <v>4.8</v>
      </c>
      <c r="M4" s="10" t="s">
        <v>2</v>
      </c>
      <c r="N4" s="9">
        <v>0.05</v>
      </c>
      <c r="O4" s="10" t="s">
        <v>1</v>
      </c>
    </row>
    <row r="5" spans="1:15" ht="44.25" customHeight="1" x14ac:dyDescent="0.25">
      <c r="B5" s="29" t="s">
        <v>56</v>
      </c>
      <c r="C5" s="33"/>
      <c r="D5" s="33"/>
      <c r="E5" s="30"/>
      <c r="F5" s="29" t="s">
        <v>41</v>
      </c>
      <c r="G5" s="30"/>
      <c r="H5" s="29" t="s">
        <v>50</v>
      </c>
      <c r="I5" s="30"/>
      <c r="J5" s="29" t="s">
        <v>51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9">
        <v>0.115</v>
      </c>
      <c r="C6" s="18" t="s">
        <v>6</v>
      </c>
      <c r="D6" s="11">
        <v>0.2</v>
      </c>
      <c r="E6" s="10"/>
      <c r="F6" s="9">
        <v>5.71</v>
      </c>
      <c r="G6" s="10" t="s">
        <v>1</v>
      </c>
      <c r="H6" s="9">
        <v>0</v>
      </c>
      <c r="I6" s="10" t="s">
        <v>2</v>
      </c>
      <c r="J6" s="9">
        <v>0</v>
      </c>
      <c r="K6" s="10" t="s">
        <v>2</v>
      </c>
      <c r="L6" s="9">
        <v>1.2</v>
      </c>
      <c r="M6" s="10" t="s">
        <v>2</v>
      </c>
      <c r="N6" s="9">
        <v>1</v>
      </c>
      <c r="O6" s="10" t="s">
        <v>4</v>
      </c>
    </row>
    <row r="7" spans="1:15" ht="6" customHeight="1" x14ac:dyDescent="0.25">
      <c r="B7" s="8"/>
      <c r="C7" s="2"/>
      <c r="H7" s="2"/>
      <c r="I7" s="2"/>
      <c r="J7" s="19" t="s">
        <v>55</v>
      </c>
      <c r="K7" s="20"/>
      <c r="L7" s="20"/>
      <c r="M7" s="21"/>
    </row>
    <row r="8" spans="1:15" x14ac:dyDescent="0.25">
      <c r="A8" s="5" t="s">
        <v>17</v>
      </c>
      <c r="B8" s="3" t="s">
        <v>58</v>
      </c>
      <c r="J8" s="22"/>
      <c r="K8" s="23"/>
      <c r="L8" s="23"/>
      <c r="M8" s="24"/>
    </row>
    <row r="9" spans="1:15" ht="15" customHeight="1" x14ac:dyDescent="0.25">
      <c r="A9" s="5" t="s">
        <v>18</v>
      </c>
      <c r="B9" s="1" t="s">
        <v>42</v>
      </c>
      <c r="J9" s="25">
        <f>4.85+5.37</f>
        <v>10.219999999999999</v>
      </c>
      <c r="K9" s="26"/>
      <c r="L9" s="27" t="s">
        <v>1</v>
      </c>
      <c r="M9" s="28"/>
    </row>
    <row r="10" spans="1:15" x14ac:dyDescent="0.25">
      <c r="B10" s="4">
        <f>F2</f>
        <v>809.62</v>
      </c>
      <c r="C10" s="4" t="s">
        <v>2</v>
      </c>
    </row>
    <row r="12" spans="1:15" x14ac:dyDescent="0.25">
      <c r="A12" s="5" t="s">
        <v>19</v>
      </c>
      <c r="B12" s="1" t="s">
        <v>14</v>
      </c>
    </row>
    <row r="13" spans="1:15" x14ac:dyDescent="0.25">
      <c r="B13" s="4">
        <f>B10</f>
        <v>809.62</v>
      </c>
      <c r="C13" s="4" t="s">
        <v>2</v>
      </c>
    </row>
    <row r="15" spans="1:15" x14ac:dyDescent="0.25">
      <c r="A15" s="5" t="s">
        <v>20</v>
      </c>
      <c r="B15" s="3" t="s">
        <v>3</v>
      </c>
    </row>
    <row r="16" spans="1:15" x14ac:dyDescent="0.25">
      <c r="A16" s="5" t="s">
        <v>21</v>
      </c>
      <c r="B16" s="1" t="s">
        <v>59</v>
      </c>
    </row>
    <row r="17" spans="1:7" x14ac:dyDescent="0.25">
      <c r="B17" s="4" t="str">
        <f>"(2*"&amp;B2&amp;")-("&amp;H2&amp;") = "</f>
        <v xml:space="preserve">(2*139,77)-(19,03) = </v>
      </c>
      <c r="C17" s="4"/>
      <c r="F17" s="6">
        <f>(2*B2)-(H2)</f>
        <v>260.51</v>
      </c>
      <c r="G17" s="3" t="s">
        <v>1</v>
      </c>
    </row>
    <row r="19" spans="1:7" x14ac:dyDescent="0.25">
      <c r="A19" s="5" t="s">
        <v>22</v>
      </c>
      <c r="B19" s="1" t="s">
        <v>43</v>
      </c>
    </row>
    <row r="20" spans="1:7" x14ac:dyDescent="0.25">
      <c r="B20" s="7">
        <f>B4</f>
        <v>700.25</v>
      </c>
      <c r="C20" s="7" t="s">
        <v>2</v>
      </c>
    </row>
    <row r="22" spans="1:7" x14ac:dyDescent="0.25">
      <c r="A22" s="5" t="s">
        <v>23</v>
      </c>
      <c r="B22" s="1" t="s">
        <v>60</v>
      </c>
    </row>
    <row r="23" spans="1:7" x14ac:dyDescent="0.25">
      <c r="B23" s="4" t="str">
        <f>"("&amp;F17&amp;"-"&amp;F6&amp;")*"&amp;N2&amp;" = "</f>
        <v xml:space="preserve">(260,51-5,71)*0,15 = </v>
      </c>
      <c r="C23" s="4"/>
      <c r="F23" s="7">
        <f>(F17-F6)*N2</f>
        <v>38.220000000000006</v>
      </c>
      <c r="G23" s="3" t="s">
        <v>2</v>
      </c>
    </row>
    <row r="25" spans="1:7" x14ac:dyDescent="0.25">
      <c r="A25" s="5" t="s">
        <v>24</v>
      </c>
      <c r="B25" s="1" t="s">
        <v>61</v>
      </c>
    </row>
    <row r="26" spans="1:7" x14ac:dyDescent="0.25">
      <c r="B26" s="12" t="str">
        <f>"("&amp;D6&amp;" - "&amp;N4&amp;")*"&amp;F4&amp;" ="</f>
        <v>(0,2 - 0,05)*83,79 =</v>
      </c>
      <c r="C26" s="12"/>
      <c r="F26" s="13">
        <f>(D6-N4)*F4</f>
        <v>12.568500000000002</v>
      </c>
      <c r="G26" s="3" t="s">
        <v>8</v>
      </c>
    </row>
    <row r="28" spans="1:7" x14ac:dyDescent="0.25">
      <c r="A28" s="5" t="s">
        <v>25</v>
      </c>
      <c r="B28" s="1" t="s">
        <v>53</v>
      </c>
    </row>
    <row r="29" spans="1:7" x14ac:dyDescent="0.25">
      <c r="B29" s="4" t="str">
        <f>"("&amp;F4&amp;"+"&amp;J6&amp;")*"&amp;N4&amp;" = "</f>
        <v xml:space="preserve">(83,79+0)*0,05 = </v>
      </c>
      <c r="C29" s="4"/>
      <c r="F29" s="7">
        <f>(F4+J6)*N4</f>
        <v>4.1895000000000007</v>
      </c>
      <c r="G29" s="3" t="s">
        <v>8</v>
      </c>
    </row>
    <row r="31" spans="1:7" x14ac:dyDescent="0.25">
      <c r="A31" s="5" t="s">
        <v>26</v>
      </c>
      <c r="B31" s="1" t="s">
        <v>48</v>
      </c>
    </row>
    <row r="32" spans="1:7" x14ac:dyDescent="0.25">
      <c r="B32" s="4" t="str">
        <f>"("&amp;N6&amp;"*"&amp;L6&amp;")+"&amp;J4&amp;"="</f>
        <v>(1*1,2)+25,58=</v>
      </c>
      <c r="C32" s="4"/>
      <c r="F32" s="7">
        <f>(N6*L6)+J4</f>
        <v>26.779999999999998</v>
      </c>
      <c r="G32" s="3" t="s">
        <v>2</v>
      </c>
    </row>
    <row r="34" spans="1:7" x14ac:dyDescent="0.25">
      <c r="A34" s="5" t="s">
        <v>46</v>
      </c>
      <c r="B34" s="1" t="s">
        <v>54</v>
      </c>
    </row>
    <row r="35" spans="1:7" x14ac:dyDescent="0.25">
      <c r="B35" s="4" t="str">
        <f>J6&amp;"+"&amp;H6&amp;" ="</f>
        <v>0+0 =</v>
      </c>
      <c r="C35" s="4"/>
      <c r="F35" s="7">
        <f>J6+H6</f>
        <v>0</v>
      </c>
      <c r="G35" s="3" t="s">
        <v>2</v>
      </c>
    </row>
    <row r="36" spans="1:7" x14ac:dyDescent="0.25">
      <c r="B36" s="4"/>
      <c r="C36" s="4"/>
      <c r="F36" s="7"/>
      <c r="G36" s="3"/>
    </row>
    <row r="37" spans="1:7" x14ac:dyDescent="0.25">
      <c r="B37" s="14" t="s">
        <v>63</v>
      </c>
      <c r="C37" s="4"/>
      <c r="F37" s="7"/>
      <c r="G37" s="3"/>
    </row>
    <row r="38" spans="1:7" x14ac:dyDescent="0.25">
      <c r="B38" s="4">
        <f>J9</f>
        <v>10.219999999999999</v>
      </c>
      <c r="C38" s="4"/>
      <c r="F38" s="7">
        <f>J9</f>
        <v>10.219999999999999</v>
      </c>
      <c r="G38" s="3" t="s">
        <v>1</v>
      </c>
    </row>
    <row r="40" spans="1:7" x14ac:dyDescent="0.25">
      <c r="A40" s="5" t="s">
        <v>27</v>
      </c>
      <c r="B40" s="3" t="s">
        <v>10</v>
      </c>
    </row>
    <row r="41" spans="1:7" x14ac:dyDescent="0.25">
      <c r="A41" s="5" t="s">
        <v>29</v>
      </c>
      <c r="B41" s="1" t="s">
        <v>30</v>
      </c>
    </row>
    <row r="42" spans="1:7" x14ac:dyDescent="0.25">
      <c r="B42" s="4" t="str">
        <f>N6&amp;"*"&amp;L4&amp;" ="</f>
        <v>1*4,8 =</v>
      </c>
      <c r="C42" s="4"/>
      <c r="F42" s="7">
        <f>N6*L4</f>
        <v>4.8</v>
      </c>
      <c r="G42" s="3" t="s">
        <v>2</v>
      </c>
    </row>
    <row r="44" spans="1:7" x14ac:dyDescent="0.25">
      <c r="A44" s="5" t="s">
        <v>28</v>
      </c>
      <c r="B44" s="1" t="s">
        <v>44</v>
      </c>
    </row>
    <row r="45" spans="1:7" x14ac:dyDescent="0.25">
      <c r="B45" s="7">
        <f>B20</f>
        <v>700.25</v>
      </c>
      <c r="C45" s="7" t="s">
        <v>2</v>
      </c>
    </row>
    <row r="47" spans="1:7" x14ac:dyDescent="0.25">
      <c r="A47" s="5" t="s">
        <v>31</v>
      </c>
      <c r="B47" s="3" t="s">
        <v>32</v>
      </c>
    </row>
    <row r="48" spans="1:7" x14ac:dyDescent="0.25">
      <c r="A48" s="5" t="s">
        <v>33</v>
      </c>
      <c r="B48" s="1" t="s">
        <v>62</v>
      </c>
    </row>
    <row r="49" spans="1:7" x14ac:dyDescent="0.25">
      <c r="B49" s="4" t="str">
        <f>F17&amp;"*0,25 = "</f>
        <v xml:space="preserve">260,51*0,25 = </v>
      </c>
      <c r="C49" s="4"/>
      <c r="F49" s="7">
        <f>F17*0.25</f>
        <v>65.127499999999998</v>
      </c>
      <c r="G49" s="7" t="s">
        <v>2</v>
      </c>
    </row>
    <row r="51" spans="1:7" x14ac:dyDescent="0.25">
      <c r="A51" s="5" t="s">
        <v>36</v>
      </c>
      <c r="B51" s="1" t="s">
        <v>34</v>
      </c>
    </row>
    <row r="52" spans="1:7" x14ac:dyDescent="0.25">
      <c r="B52" s="7">
        <v>0</v>
      </c>
      <c r="C52" s="7" t="s">
        <v>35</v>
      </c>
    </row>
    <row r="53" spans="1:7" ht="8.25" customHeight="1" x14ac:dyDescent="0.25"/>
    <row r="54" spans="1:7" x14ac:dyDescent="0.25">
      <c r="A54" s="5" t="s">
        <v>37</v>
      </c>
      <c r="B54" s="1" t="s">
        <v>38</v>
      </c>
      <c r="F54" s="1" t="s">
        <v>40</v>
      </c>
    </row>
    <row r="55" spans="1:7" x14ac:dyDescent="0.25">
      <c r="B55" s="7">
        <v>0</v>
      </c>
      <c r="C55" s="7" t="s">
        <v>35</v>
      </c>
      <c r="F55" s="7">
        <v>2</v>
      </c>
      <c r="G55" s="7" t="s">
        <v>35</v>
      </c>
    </row>
    <row r="57" spans="1:7" x14ac:dyDescent="0.25">
      <c r="A57" s="5" t="s">
        <v>39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4239583333333332" bottom="0.74803149606299213" header="0.31496062992125984" footer="0.31496062992125984"/>
  <pageSetup paperSize="9" scale="83" orientation="portrait" horizontalDpi="4294967293" verticalDpi="4294967293" r:id="rId1"/>
  <headerFooter>
    <oddHeader>&amp;C&amp;"-,Negrito"&amp;14MEMÓRIA DE CÁLCULO
&amp;A&amp;RPágina &amp;P de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view="pageLayout" topLeftCell="B28" zoomScaleNormal="100" workbookViewId="0">
      <selection activeCell="B54" sqref="B54"/>
    </sheetView>
  </sheetViews>
  <sheetFormatPr defaultRowHeight="15" x14ac:dyDescent="0.25"/>
  <cols>
    <col min="1" max="1" width="9.28515625" style="5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45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9">
        <f>351.36-8.1082</f>
        <v>343.2518</v>
      </c>
      <c r="C2" s="10" t="s">
        <v>1</v>
      </c>
      <c r="D2" s="9">
        <f>B4/B2</f>
        <v>4.1784194576692677</v>
      </c>
      <c r="E2" s="10" t="s">
        <v>1</v>
      </c>
      <c r="F2" s="9">
        <f>B4+F4+H4+J6+J4</f>
        <v>1761.49</v>
      </c>
      <c r="G2" s="10" t="s">
        <v>2</v>
      </c>
      <c r="H2" s="9">
        <v>0</v>
      </c>
      <c r="I2" s="10" t="s">
        <v>1</v>
      </c>
      <c r="J2" s="34">
        <v>0.3</v>
      </c>
      <c r="K2" s="35"/>
      <c r="L2" s="36" t="s">
        <v>1</v>
      </c>
      <c r="M2" s="28"/>
      <c r="N2" s="9">
        <f>D6-N4</f>
        <v>0.15000000000000002</v>
      </c>
      <c r="O2" s="10" t="s">
        <v>1</v>
      </c>
    </row>
    <row r="3" spans="1:15" ht="59.25" customHeight="1" x14ac:dyDescent="0.25">
      <c r="B3" s="29" t="s">
        <v>57</v>
      </c>
      <c r="C3" s="33"/>
      <c r="D3" s="33"/>
      <c r="E3" s="30"/>
      <c r="F3" s="29" t="s">
        <v>52</v>
      </c>
      <c r="G3" s="30"/>
      <c r="H3" s="29" t="s">
        <v>49</v>
      </c>
      <c r="I3" s="30"/>
      <c r="J3" s="29" t="s">
        <v>47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1434.25</v>
      </c>
      <c r="C4" s="32"/>
      <c r="D4" s="32"/>
      <c r="E4" s="10" t="s">
        <v>2</v>
      </c>
      <c r="F4" s="9">
        <v>251.68</v>
      </c>
      <c r="G4" s="10" t="s">
        <v>2</v>
      </c>
      <c r="H4" s="9">
        <v>0</v>
      </c>
      <c r="I4" s="10" t="s">
        <v>2</v>
      </c>
      <c r="J4" s="9">
        <v>75.56</v>
      </c>
      <c r="K4" s="10" t="s">
        <v>2</v>
      </c>
      <c r="L4" s="9">
        <v>4.8</v>
      </c>
      <c r="M4" s="10" t="s">
        <v>2</v>
      </c>
      <c r="N4" s="9">
        <v>0.05</v>
      </c>
      <c r="O4" s="10" t="s">
        <v>1</v>
      </c>
    </row>
    <row r="5" spans="1:15" ht="44.25" customHeight="1" x14ac:dyDescent="0.25">
      <c r="B5" s="29" t="s">
        <v>56</v>
      </c>
      <c r="C5" s="33"/>
      <c r="D5" s="33"/>
      <c r="E5" s="30"/>
      <c r="F5" s="29" t="s">
        <v>41</v>
      </c>
      <c r="G5" s="30"/>
      <c r="H5" s="29" t="s">
        <v>50</v>
      </c>
      <c r="I5" s="30"/>
      <c r="J5" s="29" t="s">
        <v>51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9">
        <v>0.115</v>
      </c>
      <c r="C6" s="16" t="s">
        <v>6</v>
      </c>
      <c r="D6" s="11">
        <v>0.2</v>
      </c>
      <c r="E6" s="10"/>
      <c r="F6" s="9">
        <v>0</v>
      </c>
      <c r="G6" s="10" t="s">
        <v>1</v>
      </c>
      <c r="H6" s="9">
        <v>0</v>
      </c>
      <c r="I6" s="10" t="s">
        <v>2</v>
      </c>
      <c r="J6" s="9">
        <v>0</v>
      </c>
      <c r="K6" s="10" t="s">
        <v>2</v>
      </c>
      <c r="L6" s="9">
        <v>1.2</v>
      </c>
      <c r="M6" s="10" t="s">
        <v>2</v>
      </c>
      <c r="N6" s="9">
        <v>2</v>
      </c>
      <c r="O6" s="10" t="s">
        <v>4</v>
      </c>
    </row>
    <row r="7" spans="1:15" ht="6" customHeight="1" x14ac:dyDescent="0.25">
      <c r="B7" s="8"/>
      <c r="C7" s="2"/>
      <c r="H7" s="2"/>
      <c r="I7" s="2"/>
      <c r="J7" s="19" t="s">
        <v>55</v>
      </c>
      <c r="K7" s="20"/>
      <c r="L7" s="20"/>
      <c r="M7" s="21"/>
    </row>
    <row r="8" spans="1:15" x14ac:dyDescent="0.25">
      <c r="A8" s="5" t="s">
        <v>17</v>
      </c>
      <c r="B8" s="3" t="s">
        <v>58</v>
      </c>
      <c r="J8" s="22"/>
      <c r="K8" s="23"/>
      <c r="L8" s="23"/>
      <c r="M8" s="24"/>
    </row>
    <row r="9" spans="1:15" ht="15" customHeight="1" x14ac:dyDescent="0.25">
      <c r="A9" s="5" t="s">
        <v>18</v>
      </c>
      <c r="B9" s="1" t="s">
        <v>42</v>
      </c>
      <c r="J9" s="25">
        <v>0</v>
      </c>
      <c r="K9" s="26"/>
      <c r="L9" s="27" t="s">
        <v>1</v>
      </c>
      <c r="M9" s="28"/>
    </row>
    <row r="10" spans="1:15" x14ac:dyDescent="0.25">
      <c r="B10" s="4">
        <f>F2</f>
        <v>1761.49</v>
      </c>
      <c r="C10" s="4" t="s">
        <v>2</v>
      </c>
    </row>
    <row r="12" spans="1:15" x14ac:dyDescent="0.25">
      <c r="A12" s="5" t="s">
        <v>19</v>
      </c>
      <c r="B12" s="1" t="s">
        <v>14</v>
      </c>
    </row>
    <row r="13" spans="1:15" x14ac:dyDescent="0.25">
      <c r="B13" s="4">
        <f>B10</f>
        <v>1761.49</v>
      </c>
      <c r="C13" s="4" t="s">
        <v>2</v>
      </c>
    </row>
    <row r="15" spans="1:15" x14ac:dyDescent="0.25">
      <c r="A15" s="5" t="s">
        <v>20</v>
      </c>
      <c r="B15" s="3" t="s">
        <v>3</v>
      </c>
    </row>
    <row r="16" spans="1:15" x14ac:dyDescent="0.25">
      <c r="A16" s="5" t="s">
        <v>21</v>
      </c>
      <c r="B16" s="1" t="s">
        <v>59</v>
      </c>
    </row>
    <row r="17" spans="1:7" x14ac:dyDescent="0.25">
      <c r="B17" s="4" t="str">
        <f>"(2*"&amp;B2&amp;")-("&amp;H2&amp;") = "</f>
        <v xml:space="preserve">(2*343,2518)-(0) = </v>
      </c>
      <c r="C17" s="4"/>
      <c r="F17" s="6">
        <f>(2*B2)-(H2)</f>
        <v>686.50360000000001</v>
      </c>
      <c r="G17" s="3" t="s">
        <v>1</v>
      </c>
    </row>
    <row r="19" spans="1:7" x14ac:dyDescent="0.25">
      <c r="A19" s="5" t="s">
        <v>22</v>
      </c>
      <c r="B19" s="1" t="s">
        <v>43</v>
      </c>
    </row>
    <row r="20" spans="1:7" x14ac:dyDescent="0.25">
      <c r="B20" s="7">
        <f>B4</f>
        <v>1434.25</v>
      </c>
      <c r="C20" s="7" t="s">
        <v>2</v>
      </c>
    </row>
    <row r="22" spans="1:7" x14ac:dyDescent="0.25">
      <c r="A22" s="5" t="s">
        <v>23</v>
      </c>
      <c r="B22" s="1" t="s">
        <v>60</v>
      </c>
    </row>
    <row r="23" spans="1:7" x14ac:dyDescent="0.25">
      <c r="B23" s="4" t="str">
        <f>"("&amp;F17&amp;"-"&amp;F6&amp;")*"&amp;N2&amp;" = "</f>
        <v xml:space="preserve">(686,5036-0)*0,15 = </v>
      </c>
      <c r="C23" s="4"/>
      <c r="F23" s="7">
        <f>(F17-F6)*N2</f>
        <v>102.97554000000001</v>
      </c>
      <c r="G23" s="3" t="s">
        <v>2</v>
      </c>
    </row>
    <row r="25" spans="1:7" x14ac:dyDescent="0.25">
      <c r="A25" s="5" t="s">
        <v>24</v>
      </c>
      <c r="B25" s="1" t="s">
        <v>61</v>
      </c>
    </row>
    <row r="26" spans="1:7" x14ac:dyDescent="0.25">
      <c r="B26" s="12" t="str">
        <f>"("&amp;D6&amp;" - "&amp;N4&amp;")*"&amp;F4&amp;" ="</f>
        <v>(0,2 - 0,05)*251,68 =</v>
      </c>
      <c r="C26" s="12"/>
      <c r="F26" s="13">
        <f>(D6-N4)*F4</f>
        <v>37.75200000000001</v>
      </c>
      <c r="G26" s="3" t="s">
        <v>8</v>
      </c>
    </row>
    <row r="28" spans="1:7" x14ac:dyDescent="0.25">
      <c r="A28" s="5" t="s">
        <v>25</v>
      </c>
      <c r="B28" s="1" t="s">
        <v>53</v>
      </c>
    </row>
    <row r="29" spans="1:7" x14ac:dyDescent="0.25">
      <c r="B29" s="4" t="str">
        <f>"("&amp;F4&amp;"+"&amp;J6&amp;")*"&amp;N4&amp;" = "</f>
        <v xml:space="preserve">(251,68+0)*0,05 = </v>
      </c>
      <c r="C29" s="4"/>
      <c r="F29" s="7">
        <f>(F4+J6)*N4</f>
        <v>12.584000000000001</v>
      </c>
      <c r="G29" s="3" t="s">
        <v>8</v>
      </c>
    </row>
    <row r="31" spans="1:7" x14ac:dyDescent="0.25">
      <c r="A31" s="5" t="s">
        <v>26</v>
      </c>
      <c r="B31" s="1" t="s">
        <v>48</v>
      </c>
    </row>
    <row r="32" spans="1:7" x14ac:dyDescent="0.25">
      <c r="B32" s="4" t="str">
        <f>"("&amp;N6&amp;"*"&amp;L6&amp;")+"&amp;J4&amp;"="</f>
        <v>(2*1,2)+75,56=</v>
      </c>
      <c r="C32" s="4"/>
      <c r="F32" s="7">
        <f>(N6*L6)+J4</f>
        <v>77.960000000000008</v>
      </c>
      <c r="G32" s="3" t="s">
        <v>2</v>
      </c>
    </row>
    <row r="34" spans="1:7" x14ac:dyDescent="0.25">
      <c r="A34" s="5" t="s">
        <v>46</v>
      </c>
      <c r="B34" s="1" t="s">
        <v>54</v>
      </c>
    </row>
    <row r="35" spans="1:7" x14ac:dyDescent="0.25">
      <c r="B35" s="4" t="str">
        <f>J6&amp;"+"&amp;H6&amp;" ="</f>
        <v>0+0 =</v>
      </c>
      <c r="C35" s="4"/>
      <c r="F35" s="7">
        <f>J6+H6</f>
        <v>0</v>
      </c>
      <c r="G35" s="3" t="s">
        <v>2</v>
      </c>
    </row>
    <row r="36" spans="1:7" x14ac:dyDescent="0.25">
      <c r="B36" s="4"/>
      <c r="C36" s="4"/>
      <c r="F36" s="7"/>
      <c r="G36" s="3"/>
    </row>
    <row r="37" spans="1:7" x14ac:dyDescent="0.25">
      <c r="B37" s="14" t="s">
        <v>63</v>
      </c>
      <c r="C37" s="4"/>
      <c r="F37" s="7"/>
      <c r="G37" s="3"/>
    </row>
    <row r="38" spans="1:7" x14ac:dyDescent="0.25">
      <c r="B38" s="4">
        <f>J9</f>
        <v>0</v>
      </c>
      <c r="C38" s="4"/>
      <c r="F38" s="7">
        <f>J9</f>
        <v>0</v>
      </c>
      <c r="G38" s="3" t="s">
        <v>1</v>
      </c>
    </row>
    <row r="40" spans="1:7" x14ac:dyDescent="0.25">
      <c r="A40" s="5" t="s">
        <v>27</v>
      </c>
      <c r="B40" s="3" t="s">
        <v>10</v>
      </c>
    </row>
    <row r="41" spans="1:7" x14ac:dyDescent="0.25">
      <c r="A41" s="5" t="s">
        <v>29</v>
      </c>
      <c r="B41" s="1" t="s">
        <v>30</v>
      </c>
    </row>
    <row r="42" spans="1:7" x14ac:dyDescent="0.25">
      <c r="B42" s="4" t="str">
        <f>N6&amp;"*"&amp;L4&amp;" ="</f>
        <v>2*4,8 =</v>
      </c>
      <c r="C42" s="4"/>
      <c r="F42" s="7">
        <f>N6*L4</f>
        <v>9.6</v>
      </c>
      <c r="G42" s="3" t="s">
        <v>2</v>
      </c>
    </row>
    <row r="44" spans="1:7" x14ac:dyDescent="0.25">
      <c r="A44" s="5" t="s">
        <v>28</v>
      </c>
      <c r="B44" s="1" t="s">
        <v>44</v>
      </c>
    </row>
    <row r="45" spans="1:7" x14ac:dyDescent="0.25">
      <c r="B45" s="7">
        <f>B20</f>
        <v>1434.25</v>
      </c>
      <c r="C45" s="7" t="s">
        <v>2</v>
      </c>
    </row>
    <row r="46" spans="1:7" ht="9" customHeight="1" x14ac:dyDescent="0.25"/>
    <row r="47" spans="1:7" x14ac:dyDescent="0.25">
      <c r="A47" s="5" t="s">
        <v>31</v>
      </c>
      <c r="B47" s="3" t="s">
        <v>32</v>
      </c>
    </row>
    <row r="48" spans="1:7" x14ac:dyDescent="0.25">
      <c r="A48" s="5" t="s">
        <v>33</v>
      </c>
      <c r="B48" s="1" t="s">
        <v>62</v>
      </c>
    </row>
    <row r="49" spans="1:7" x14ac:dyDescent="0.25">
      <c r="B49" s="4" t="str">
        <f>F17&amp;"*0,25 = "</f>
        <v xml:space="preserve">686,5036*0,25 = </v>
      </c>
      <c r="C49" s="4"/>
      <c r="F49" s="7">
        <f>F17*0.25</f>
        <v>171.6259</v>
      </c>
      <c r="G49" s="7"/>
    </row>
    <row r="50" spans="1:7" ht="8.25" customHeight="1" x14ac:dyDescent="0.25"/>
    <row r="51" spans="1:7" x14ac:dyDescent="0.25">
      <c r="A51" s="5" t="s">
        <v>36</v>
      </c>
      <c r="B51" s="1" t="s">
        <v>34</v>
      </c>
    </row>
    <row r="52" spans="1:7" x14ac:dyDescent="0.25">
      <c r="B52" s="7">
        <v>0</v>
      </c>
      <c r="C52" s="7" t="s">
        <v>35</v>
      </c>
    </row>
    <row r="53" spans="1:7" ht="8.25" customHeight="1" x14ac:dyDescent="0.25"/>
    <row r="54" spans="1:7" x14ac:dyDescent="0.25">
      <c r="A54" s="5" t="s">
        <v>37</v>
      </c>
      <c r="B54" s="1" t="s">
        <v>38</v>
      </c>
      <c r="F54" s="1" t="s">
        <v>40</v>
      </c>
    </row>
    <row r="55" spans="1:7" x14ac:dyDescent="0.25">
      <c r="B55" s="7">
        <v>0</v>
      </c>
      <c r="C55" s="7" t="s">
        <v>35</v>
      </c>
      <c r="F55" s="7">
        <v>2</v>
      </c>
      <c r="G55" s="7" t="s">
        <v>35</v>
      </c>
    </row>
    <row r="57" spans="1:7" x14ac:dyDescent="0.25">
      <c r="A57" s="5" t="s">
        <v>39</v>
      </c>
    </row>
  </sheetData>
  <mergeCells count="24"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  <mergeCell ref="J2:K2"/>
    <mergeCell ref="L2:M2"/>
    <mergeCell ref="B3:E3"/>
    <mergeCell ref="F3:G3"/>
    <mergeCell ref="H3:I3"/>
    <mergeCell ref="J3:K3"/>
    <mergeCell ref="L3:M3"/>
    <mergeCell ref="N1:O1"/>
    <mergeCell ref="B1:C1"/>
    <mergeCell ref="D1:E1"/>
    <mergeCell ref="F1:G1"/>
    <mergeCell ref="H1:I1"/>
    <mergeCell ref="J1:M1"/>
  </mergeCells>
  <printOptions horizontalCentered="1"/>
  <pageMargins left="0.23622047244094491" right="0.23622047244094491" top="1.0461458333333333" bottom="0.74803149606299213" header="0.31496062992125984" footer="0.31496062992125984"/>
  <pageSetup paperSize="9" scale="83" orientation="portrait" horizontalDpi="4294967293" verticalDpi="4294967293" r:id="rId1"/>
  <headerFooter>
    <oddHeader>&amp;C&amp;"-,Negrito"&amp;14MEMÓRIA DE CÁLCULO
&amp;A&amp;RPágina &amp;P de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Layout" topLeftCell="B1" zoomScaleNormal="100" workbookViewId="0">
      <selection activeCell="J10" sqref="J10"/>
    </sheetView>
  </sheetViews>
  <sheetFormatPr defaultRowHeight="15" x14ac:dyDescent="0.25"/>
  <cols>
    <col min="1" max="1" width="9.28515625" style="5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45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9">
        <f>435.42</f>
        <v>435.42</v>
      </c>
      <c r="C2" s="10" t="s">
        <v>1</v>
      </c>
      <c r="D2" s="9">
        <f>B4/B2</f>
        <v>4.0775573009967383</v>
      </c>
      <c r="E2" s="10" t="s">
        <v>1</v>
      </c>
      <c r="F2" s="9">
        <f>B4+F4+H4+J6+J4</f>
        <v>1933.89</v>
      </c>
      <c r="G2" s="10" t="s">
        <v>2</v>
      </c>
      <c r="H2" s="9">
        <v>0</v>
      </c>
      <c r="I2" s="10" t="s">
        <v>1</v>
      </c>
      <c r="J2" s="34">
        <v>0.3</v>
      </c>
      <c r="K2" s="35"/>
      <c r="L2" s="36" t="s">
        <v>1</v>
      </c>
      <c r="M2" s="28"/>
      <c r="N2" s="9">
        <f>D6-N4</f>
        <v>0.15000000000000002</v>
      </c>
      <c r="O2" s="10" t="s">
        <v>1</v>
      </c>
    </row>
    <row r="3" spans="1:15" ht="59.25" customHeight="1" x14ac:dyDescent="0.25">
      <c r="B3" s="29" t="s">
        <v>57</v>
      </c>
      <c r="C3" s="33"/>
      <c r="D3" s="33"/>
      <c r="E3" s="30"/>
      <c r="F3" s="29" t="s">
        <v>52</v>
      </c>
      <c r="G3" s="30"/>
      <c r="H3" s="29" t="s">
        <v>49</v>
      </c>
      <c r="I3" s="30"/>
      <c r="J3" s="29" t="s">
        <v>47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1775.45</v>
      </c>
      <c r="C4" s="32"/>
      <c r="D4" s="32"/>
      <c r="E4" s="10" t="s">
        <v>2</v>
      </c>
      <c r="F4" s="9">
        <v>122.54</v>
      </c>
      <c r="G4" s="10" t="s">
        <v>2</v>
      </c>
      <c r="H4" s="9">
        <v>0</v>
      </c>
      <c r="I4" s="10" t="s">
        <v>2</v>
      </c>
      <c r="J4" s="9">
        <v>35.9</v>
      </c>
      <c r="K4" s="10" t="s">
        <v>2</v>
      </c>
      <c r="L4" s="9">
        <v>4.8</v>
      </c>
      <c r="M4" s="10" t="s">
        <v>2</v>
      </c>
      <c r="N4" s="9">
        <v>0.05</v>
      </c>
      <c r="O4" s="10" t="s">
        <v>1</v>
      </c>
    </row>
    <row r="5" spans="1:15" ht="44.25" customHeight="1" x14ac:dyDescent="0.25">
      <c r="B5" s="29" t="s">
        <v>56</v>
      </c>
      <c r="C5" s="33"/>
      <c r="D5" s="33"/>
      <c r="E5" s="30"/>
      <c r="F5" s="29" t="s">
        <v>41</v>
      </c>
      <c r="G5" s="30"/>
      <c r="H5" s="29" t="s">
        <v>50</v>
      </c>
      <c r="I5" s="30"/>
      <c r="J5" s="29" t="s">
        <v>51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9">
        <v>0.115</v>
      </c>
      <c r="C6" s="17" t="s">
        <v>6</v>
      </c>
      <c r="D6" s="11">
        <v>0.2</v>
      </c>
      <c r="E6" s="10"/>
      <c r="F6" s="9">
        <v>0</v>
      </c>
      <c r="G6" s="10" t="s">
        <v>1</v>
      </c>
      <c r="H6" s="9">
        <v>0</v>
      </c>
      <c r="I6" s="10" t="s">
        <v>2</v>
      </c>
      <c r="J6" s="9">
        <v>0</v>
      </c>
      <c r="K6" s="10" t="s">
        <v>2</v>
      </c>
      <c r="L6" s="9">
        <v>1.2</v>
      </c>
      <c r="M6" s="10" t="s">
        <v>2</v>
      </c>
      <c r="N6" s="9">
        <v>2</v>
      </c>
      <c r="O6" s="10" t="s">
        <v>4</v>
      </c>
    </row>
    <row r="7" spans="1:15" ht="6" customHeight="1" x14ac:dyDescent="0.25">
      <c r="B7" s="8"/>
      <c r="C7" s="2"/>
      <c r="H7" s="2"/>
      <c r="I7" s="2"/>
      <c r="J7" s="19" t="s">
        <v>55</v>
      </c>
      <c r="K7" s="20"/>
      <c r="L7" s="20"/>
      <c r="M7" s="21"/>
    </row>
    <row r="8" spans="1:15" x14ac:dyDescent="0.25">
      <c r="A8" s="5" t="s">
        <v>17</v>
      </c>
      <c r="B8" s="3" t="s">
        <v>58</v>
      </c>
      <c r="J8" s="22"/>
      <c r="K8" s="23"/>
      <c r="L8" s="23"/>
      <c r="M8" s="24"/>
    </row>
    <row r="9" spans="1:15" ht="15" customHeight="1" x14ac:dyDescent="0.25">
      <c r="A9" s="5" t="s">
        <v>18</v>
      </c>
      <c r="B9" s="1" t="s">
        <v>42</v>
      </c>
      <c r="J9" s="25">
        <f>5.2</f>
        <v>5.2</v>
      </c>
      <c r="K9" s="26"/>
      <c r="L9" s="27" t="s">
        <v>1</v>
      </c>
      <c r="M9" s="28"/>
    </row>
    <row r="10" spans="1:15" x14ac:dyDescent="0.25">
      <c r="B10" s="4">
        <f>F2</f>
        <v>1933.89</v>
      </c>
      <c r="C10" s="4" t="s">
        <v>2</v>
      </c>
    </row>
    <row r="12" spans="1:15" x14ac:dyDescent="0.25">
      <c r="A12" s="5" t="s">
        <v>19</v>
      </c>
      <c r="B12" s="1" t="s">
        <v>14</v>
      </c>
    </row>
    <row r="13" spans="1:15" x14ac:dyDescent="0.25">
      <c r="B13" s="4">
        <f>B10</f>
        <v>1933.89</v>
      </c>
      <c r="C13" s="4" t="s">
        <v>2</v>
      </c>
    </row>
    <row r="15" spans="1:15" x14ac:dyDescent="0.25">
      <c r="A15" s="5" t="s">
        <v>20</v>
      </c>
      <c r="B15" s="3" t="s">
        <v>3</v>
      </c>
    </row>
    <row r="16" spans="1:15" x14ac:dyDescent="0.25">
      <c r="A16" s="5" t="s">
        <v>21</v>
      </c>
      <c r="B16" s="1" t="s">
        <v>59</v>
      </c>
    </row>
    <row r="17" spans="1:7" x14ac:dyDescent="0.25">
      <c r="B17" s="4" t="str">
        <f>"(2*"&amp;B2&amp;")-("&amp;H2&amp;") = "</f>
        <v xml:space="preserve">(2*435,42)-(0) = </v>
      </c>
      <c r="C17" s="4"/>
      <c r="F17" s="6">
        <f>(2*B2)-(H2)</f>
        <v>870.84</v>
      </c>
      <c r="G17" s="3" t="s">
        <v>1</v>
      </c>
    </row>
    <row r="19" spans="1:7" x14ac:dyDescent="0.25">
      <c r="A19" s="5" t="s">
        <v>22</v>
      </c>
      <c r="B19" s="1" t="s">
        <v>43</v>
      </c>
    </row>
    <row r="20" spans="1:7" x14ac:dyDescent="0.25">
      <c r="B20" s="7">
        <f>B4</f>
        <v>1775.45</v>
      </c>
      <c r="C20" s="7" t="s">
        <v>2</v>
      </c>
    </row>
    <row r="22" spans="1:7" x14ac:dyDescent="0.25">
      <c r="A22" s="5" t="s">
        <v>23</v>
      </c>
      <c r="B22" s="1" t="s">
        <v>60</v>
      </c>
    </row>
    <row r="23" spans="1:7" x14ac:dyDescent="0.25">
      <c r="B23" s="4" t="str">
        <f>"("&amp;F17&amp;"-"&amp;F6&amp;")*"&amp;N2&amp;" = "</f>
        <v xml:space="preserve">(870,84-0)*0,15 = </v>
      </c>
      <c r="C23" s="4"/>
      <c r="F23" s="7">
        <f>(F17-F6)*N2</f>
        <v>130.62600000000003</v>
      </c>
      <c r="G23" s="3" t="s">
        <v>2</v>
      </c>
    </row>
    <row r="25" spans="1:7" x14ac:dyDescent="0.25">
      <c r="A25" s="5" t="s">
        <v>24</v>
      </c>
      <c r="B25" s="1" t="s">
        <v>61</v>
      </c>
    </row>
    <row r="26" spans="1:7" x14ac:dyDescent="0.25">
      <c r="B26" s="12" t="str">
        <f>"("&amp;D6&amp;" - "&amp;N4&amp;")*"&amp;F4&amp;" ="</f>
        <v>(0,2 - 0,05)*122,54 =</v>
      </c>
      <c r="C26" s="12"/>
      <c r="F26" s="13">
        <f>(D6-N4)*F4</f>
        <v>18.381000000000004</v>
      </c>
      <c r="G26" s="3" t="s">
        <v>8</v>
      </c>
    </row>
    <row r="28" spans="1:7" x14ac:dyDescent="0.25">
      <c r="A28" s="5" t="s">
        <v>25</v>
      </c>
      <c r="B28" s="1" t="s">
        <v>53</v>
      </c>
    </row>
    <row r="29" spans="1:7" x14ac:dyDescent="0.25">
      <c r="B29" s="4" t="str">
        <f>"("&amp;F4&amp;"+"&amp;J6&amp;")*"&amp;N4&amp;" = "</f>
        <v xml:space="preserve">(122,54+0)*0,05 = </v>
      </c>
      <c r="C29" s="4"/>
      <c r="F29" s="7">
        <f>(F4+J6)*N4</f>
        <v>6.1270000000000007</v>
      </c>
      <c r="G29" s="3" t="s">
        <v>8</v>
      </c>
    </row>
    <row r="31" spans="1:7" x14ac:dyDescent="0.25">
      <c r="A31" s="5" t="s">
        <v>26</v>
      </c>
      <c r="B31" s="1" t="s">
        <v>48</v>
      </c>
    </row>
    <row r="32" spans="1:7" x14ac:dyDescent="0.25">
      <c r="B32" s="4" t="str">
        <f>"("&amp;N6&amp;"*"&amp;L6&amp;")+"&amp;J4&amp;"="</f>
        <v>(2*1,2)+35,9=</v>
      </c>
      <c r="C32" s="4"/>
      <c r="F32" s="7">
        <f>(N6*L6)+J4</f>
        <v>38.299999999999997</v>
      </c>
      <c r="G32" s="3" t="s">
        <v>2</v>
      </c>
    </row>
    <row r="34" spans="1:7" x14ac:dyDescent="0.25">
      <c r="A34" s="5" t="s">
        <v>46</v>
      </c>
      <c r="B34" s="1" t="s">
        <v>54</v>
      </c>
    </row>
    <row r="35" spans="1:7" x14ac:dyDescent="0.25">
      <c r="B35" s="4" t="str">
        <f>J6&amp;"+"&amp;H6&amp;" ="</f>
        <v>0+0 =</v>
      </c>
      <c r="C35" s="4"/>
      <c r="F35" s="7">
        <f>J6+H6</f>
        <v>0</v>
      </c>
      <c r="G35" s="3" t="s">
        <v>2</v>
      </c>
    </row>
    <row r="36" spans="1:7" x14ac:dyDescent="0.25">
      <c r="B36" s="4"/>
      <c r="C36" s="4"/>
      <c r="F36" s="7"/>
      <c r="G36" s="3"/>
    </row>
    <row r="37" spans="1:7" x14ac:dyDescent="0.25">
      <c r="B37" s="14" t="s">
        <v>63</v>
      </c>
      <c r="C37" s="4"/>
      <c r="F37" s="7"/>
      <c r="G37" s="3"/>
    </row>
    <row r="38" spans="1:7" x14ac:dyDescent="0.25">
      <c r="B38" s="4">
        <f>J9</f>
        <v>5.2</v>
      </c>
      <c r="C38" s="4"/>
      <c r="F38" s="7">
        <f>J9</f>
        <v>5.2</v>
      </c>
      <c r="G38" s="3" t="s">
        <v>1</v>
      </c>
    </row>
    <row r="40" spans="1:7" x14ac:dyDescent="0.25">
      <c r="A40" s="5" t="s">
        <v>27</v>
      </c>
      <c r="B40" s="3" t="s">
        <v>10</v>
      </c>
    </row>
    <row r="41" spans="1:7" x14ac:dyDescent="0.25">
      <c r="A41" s="5" t="s">
        <v>29</v>
      </c>
      <c r="B41" s="1" t="s">
        <v>30</v>
      </c>
    </row>
    <row r="42" spans="1:7" x14ac:dyDescent="0.25">
      <c r="B42" s="4" t="str">
        <f>N6&amp;"*"&amp;L4&amp;" ="</f>
        <v>2*4,8 =</v>
      </c>
      <c r="C42" s="4"/>
      <c r="F42" s="7">
        <f>N6*L4</f>
        <v>9.6</v>
      </c>
      <c r="G42" s="3" t="s">
        <v>2</v>
      </c>
    </row>
    <row r="44" spans="1:7" x14ac:dyDescent="0.25">
      <c r="A44" s="5" t="s">
        <v>28</v>
      </c>
      <c r="B44" s="1" t="s">
        <v>44</v>
      </c>
    </row>
    <row r="45" spans="1:7" x14ac:dyDescent="0.25">
      <c r="B45" s="7">
        <f>B20</f>
        <v>1775.45</v>
      </c>
      <c r="C45" s="7" t="s">
        <v>2</v>
      </c>
    </row>
    <row r="46" spans="1:7" ht="9.75" customHeight="1" x14ac:dyDescent="0.25"/>
    <row r="47" spans="1:7" x14ac:dyDescent="0.25">
      <c r="A47" s="5" t="s">
        <v>31</v>
      </c>
      <c r="B47" s="3" t="s">
        <v>32</v>
      </c>
    </row>
    <row r="48" spans="1:7" x14ac:dyDescent="0.25">
      <c r="A48" s="5" t="s">
        <v>33</v>
      </c>
      <c r="B48" s="1" t="s">
        <v>62</v>
      </c>
    </row>
    <row r="49" spans="1:7" x14ac:dyDescent="0.25">
      <c r="B49" s="4" t="str">
        <f>F17&amp;"*0,25 = "</f>
        <v xml:space="preserve">870,84*0,25 = </v>
      </c>
      <c r="C49" s="4"/>
      <c r="F49" s="7">
        <f>F17*0.25</f>
        <v>217.71</v>
      </c>
      <c r="G49" s="7" t="s">
        <v>2</v>
      </c>
    </row>
    <row r="50" spans="1:7" ht="8.25" customHeight="1" x14ac:dyDescent="0.25"/>
    <row r="51" spans="1:7" x14ac:dyDescent="0.25">
      <c r="A51" s="5" t="s">
        <v>36</v>
      </c>
      <c r="B51" s="1" t="s">
        <v>34</v>
      </c>
    </row>
    <row r="52" spans="1:7" x14ac:dyDescent="0.25">
      <c r="B52" s="7">
        <v>0</v>
      </c>
      <c r="C52" s="7" t="s">
        <v>35</v>
      </c>
    </row>
    <row r="53" spans="1:7" ht="8.25" customHeight="1" x14ac:dyDescent="0.25"/>
    <row r="54" spans="1:7" x14ac:dyDescent="0.25">
      <c r="A54" s="5" t="s">
        <v>37</v>
      </c>
      <c r="B54" s="1" t="s">
        <v>38</v>
      </c>
      <c r="F54" s="1" t="s">
        <v>40</v>
      </c>
    </row>
    <row r="55" spans="1:7" x14ac:dyDescent="0.25">
      <c r="B55" s="7">
        <v>0</v>
      </c>
      <c r="C55" s="7" t="s">
        <v>35</v>
      </c>
      <c r="F55" s="7">
        <v>2</v>
      </c>
      <c r="G55" s="7" t="s">
        <v>35</v>
      </c>
    </row>
    <row r="57" spans="1:7" x14ac:dyDescent="0.25">
      <c r="A57" s="5" t="s">
        <v>39</v>
      </c>
    </row>
  </sheetData>
  <mergeCells count="24"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  <mergeCell ref="J2:K2"/>
    <mergeCell ref="L2:M2"/>
    <mergeCell ref="B3:E3"/>
    <mergeCell ref="F3:G3"/>
    <mergeCell ref="H3:I3"/>
    <mergeCell ref="J3:K3"/>
    <mergeCell ref="L3:M3"/>
    <mergeCell ref="N1:O1"/>
    <mergeCell ref="B1:C1"/>
    <mergeCell ref="D1:E1"/>
    <mergeCell ref="F1:G1"/>
    <mergeCell ref="H1:I1"/>
    <mergeCell ref="J1:M1"/>
  </mergeCells>
  <printOptions horizontalCentered="1"/>
  <pageMargins left="0.23622047244094491" right="0.23622047244094491" top="1.0461458333333333" bottom="0.74803149606299213" header="0.31496062992125984" footer="0.31496062992125984"/>
  <pageSetup paperSize="9" scale="83" orientation="portrait" horizontalDpi="4294967293" verticalDpi="4294967293" r:id="rId1"/>
  <headerFooter>
    <oddHeader>&amp;C&amp;"-,Negrito"&amp;14MEMÓRIA DE CÁLCULO
&amp;A&amp;RPágina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RUA PROJETADA A - POV. VAJOTA</vt:lpstr>
      <vt:lpstr>RUA PROJETADA B - POV. VAJOTA</vt:lpstr>
      <vt:lpstr>POV. GUEDES - RUA PROJETADA A</vt:lpstr>
      <vt:lpstr>POV. GUEDES - RUA PROJETADA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Albervan</dc:creator>
  <cp:lastModifiedBy>OCPE 2</cp:lastModifiedBy>
  <cp:lastPrinted>2019-01-17T07:03:41Z</cp:lastPrinted>
  <dcterms:created xsi:type="dcterms:W3CDTF">2017-08-18T18:43:53Z</dcterms:created>
  <dcterms:modified xsi:type="dcterms:W3CDTF">2019-02-19T21:36:06Z</dcterms:modified>
</cp:coreProperties>
</file>